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출근부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<sst xmlns="http://schemas.openxmlformats.org/spreadsheetml/2006/main" count="30" uniqueCount="30">
  <si>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월별 출근부</t>
  </si>
  <si>
    <t xml:space="preserve">파란 글씨·노란 칸만 입력하세요. 나머지는 자동 계산됩니다.</t>
  </si>
  <si>
    <t xml:space="preserve">회사명</t>
  </si>
  <si>
    <t xml:space="preserve">(회사명)</t>
  </si>
  <si>
    <t xml:space="preserve">이름</t>
  </si>
  <si>
    <t xml:space="preserve">(이름)</t>
  </si>
  <si>
    <t xml:space="preserve">대상 월(그달 1일)</t>
  </si>
  <si>
    <t xml:space="preserve">하루 소정근로(시간)</t>
  </si>
  <si>
    <t xml:space="preserve">근로기준법 제50조: 1일 8시간</t>
  </si>
  <si>
    <t xml:space="preserve">기본 휴게(분)</t>
  </si>
  <si>
    <t xml:space="preserve">제54조: 4시간 30분 이상 30분, 8시간 이상 1시간 휴게</t>
  </si>
  <si>
    <t xml:space="preserve">날짜</t>
  </si>
  <si>
    <t xml:space="preserve">요일</t>
  </si>
  <si>
    <t xml:space="preserve">휴일(○)</t>
  </si>
  <si>
    <t xml:space="preserve">출근</t>
  </si>
  <si>
    <t xml:space="preserve">퇴근</t>
  </si>
  <si>
    <t xml:space="preserve">휴게(분)</t>
  </si>
  <si>
    <t xml:space="preserve">실근로</t>
  </si>
  <si>
    <t xml:space="preserve">연장</t>
  </si>
  <si>
    <t xml:space="preserve">야간(22~06)</t>
  </si>
  <si>
    <t xml:space="preserve">휴일근로</t>
  </si>
  <si>
    <t xml:space="preserve">비고</t>
  </si>
  <si>
    <t xml:space="preserve">작성 예시 — 지우고 쓰세요</t>
  </si>
  <si>
    <t xml:space="preserve">합계</t>
  </si>
  <si>
    <t xml:space="preserve">· 출근·퇴근은 「08:52」처럼 시:분으로 넣습니다. 자정을 넘긴 퇴근(예: 02:10)도 그대로 넣으면 다음 날 퇴근으로 계산합니다.</t>
  </si>
  <si>
    <t xml:space="preserve">· 연장은 평일 하루 소정근로(B5)를 넘긴 시간입니다. 주 40시간 초과분 기준은 회사 사정에 따라 따로 확인하세요(근로기준법 제53조).</t>
  </si>
  <si>
    <t xml:space="preserve">· 야간은 22:00~06:00에 걸친 시간입니다(제56조 제3항). 그 시간대의 휴게는 빼지 않았습니다.</t>
  </si>
  <si>
    <t xml:space="preserve">· 휴일은 토·일에 ○가 자동으로 들어갑니다. 공휴일·회사 휴무일은 ○를 직접 넣고, 근무일로 바꾸려면 지우세요.</t>
  </si>
  <si>
    <t xml:space="preserve">· 임금 계산의 기초 서류는 3년간 보존합니다(근로기준법 제42조). 이 양식은 일반 참고용이며, 구체적인 판단은 노무사 등과 확인하세요.</t>
  </si>
  <si>
    <t xml:space="preserve">· 버튼 한 번으로 이 표가 자동으로 채워지는 출퇴근 기록 앱: IROON(이룬) https://iroon-work.pages.dev/?src=xlsx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</si>
</sst>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"/>
    <numFmt numFmtId="166" formatCode="mm\-dd"/>
    <numFmt numFmtId="167" formatCode="hh:mm"/>
    <numFmt numFmtId="168" formatCode="[h]:mm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맑은 고딕"/>
      <family val="0"/>
      <charset val="1"/>
    </font>
    <font>
      <sz val="9"/>
      <color rgb="FF5C6B66"/>
      <name val="맑은 고딕"/>
      <family val="0"/>
      <charset val="1"/>
    </font>
    <font>
      <b val="true"/>
      <sz val="11"/>
      <name val="맑은 고딕"/>
      <family val="0"/>
      <charset val="1"/>
    </font>
    <font>
      <sz val="11"/>
      <color rgb="FF0000FF"/>
      <name val="맑은 고딕"/>
      <family val="0"/>
      <charset val="1"/>
    </font>
    <font>
      <sz val="11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BE6"/>
        <bgColor rgb="FFFFFFCC"/>
      </patternFill>
    </fill>
    <fill>
      <patternFill patternType="solid">
        <fgColor rgb="FFE7F3EF"/>
        <bgColor rgb="FFFFFB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F"/>
      </left>
      <right style="thin">
        <color rgb="FFC9D3CF"/>
      </right>
      <top style="thin">
        <color rgb="FFC9D3CF"/>
      </top>
      <bottom style="thin">
        <color rgb="FFC9D3C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B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D3CF"/>
      <rgbColor rgb="FF808080"/>
      <rgbColor rgb="FF9999FF"/>
      <rgbColor rgb="FF993366"/>
      <rgbColor rgb="FFFFFFCC"/>
      <rgbColor rgb="FFE7F3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B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6"/>
    <col collapsed="false" customWidth="true" hidden="false" outlineLevel="0" max="5" min="3" style="0" width="8"/>
    <col collapsed="false" customWidth="true" hidden="false" outlineLevel="0" max="8" min="6" style="0" width="9"/>
    <col collapsed="false" customWidth="true" hidden="false" outlineLevel="0" max="9" min="9" style="0" width="11"/>
    <col collapsed="false" customWidth="true" hidden="false" outlineLevel="0" max="10" min="10" style="0" width="10"/>
    <col collapsed="false" customWidth="true" hidden="false" outlineLevel="0" max="11" min="11" style="0" width="28"/>
  </cols>
  <sheetData>
    <row r="1" customFormat="false" ht="19.7" hidden="false" customHeight="false" outlineLevel="0" collapsed="false">
      <c r="A1" s="1" t="s">
        <v>0</v>
      </c>
      <c r="E1" s="2" t="s">
        <v>1</v>
      </c>
    </row>
    <row r="2" customFormat="false" ht="15" hidden="false" customHeight="false" outlineLevel="0" collapsed="false">
      <c r="A2" s="3" t="s">
        <v>2</v>
      </c>
      <c r="B2" s="4" t="s">
        <v>3</v>
      </c>
    </row>
    <row r="3" customFormat="false" ht="15" hidden="false" customHeight="false" outlineLevel="0" collapsed="false">
      <c r="A3" s="3" t="s">
        <v>4</v>
      </c>
      <c r="B3" s="4" t="s">
        <v>5</v>
      </c>
    </row>
    <row r="4" customFormat="false" ht="15" hidden="false" customHeight="false" outlineLevel="0" collapsed="false">
      <c r="A4" s="3" t="s">
        <v>6</v>
      </c>
      <c r="B4" s="5" t="n">
        <v>46296</v>
      </c>
    </row>
    <row r="5" customFormat="false" ht="15" hidden="false" customHeight="false" outlineLevel="0" collapsed="false">
      <c r="A5" s="3" t="s">
        <v>7</v>
      </c>
      <c r="B5" s="4" t="n">
        <v>8</v>
      </c>
      <c r="C5" s="2" t="s">
        <v>8</v>
      </c>
    </row>
    <row r="6" customFormat="false" ht="15" hidden="false" customHeight="false" outlineLevel="0" collapsed="false">
      <c r="A6" s="3" t="s">
        <v>9</v>
      </c>
      <c r="B6" s="4" t="n">
        <v>60</v>
      </c>
      <c r="C6" s="2" t="s">
        <v>10</v>
      </c>
    </row>
    <row r="8" customFormat="false" ht="15" hidden="false" customHeight="false" outlineLevel="0" collapsed="false">
      <c r="A8" s="6" t="s">
        <v>11</v>
      </c>
      <c r="B8" s="6" t="s">
        <v>12</v>
      </c>
      <c r="C8" s="6" t="s">
        <v>13</v>
      </c>
      <c r="D8" s="6" t="s">
        <v>14</v>
      </c>
      <c r="E8" s="6" t="s">
        <v>15</v>
      </c>
      <c r="F8" s="6" t="s">
        <v>16</v>
      </c>
      <c r="G8" s="6" t="s">
        <v>17</v>
      </c>
      <c r="H8" s="6" t="s">
        <v>18</v>
      </c>
      <c r="I8" s="6" t="s">
        <v>19</v>
      </c>
      <c r="J8" s="6" t="s">
        <v>20</v>
      </c>
      <c r="K8" s="6" t="s">
        <v>21</v>
      </c>
    </row>
    <row r="9" customFormat="false" ht="15" hidden="false" customHeight="false" outlineLevel="0" collapsed="false">
      <c r="A9" s="7" t="n">
        <f aca="false">IF(MONTH($B$4+0)=MONTH($B$4),$B$4+0,"")</f>
        <v>46296</v>
      </c>
      <c r="B9" s="8" t="str">
        <f aca="false">IF(A9="","",CHOOSE(WEEKDAY(A9),"일","월","화","수","목","금","토"))</f>
        <v>목</v>
      </c>
      <c r="C9" s="9" t="str">
        <f aca="false">IF(A9="","",IF(OR(WEEKDAY(A9)=1,WEEKDAY(A9)=7),"○",""))</f>
        <v/>
      </c>
      <c r="D9" s="10" t="n">
        <v>0.369444444444445</v>
      </c>
      <c r="E9" s="10" t="n">
        <v>0.8125</v>
      </c>
      <c r="F9" s="9" t="n">
        <f aca="false">IF(OR(D9="",E9=""),"",$B$6)</f>
        <v>60</v>
      </c>
      <c r="G9" s="11" t="n">
        <f aca="false">IF(OR(D9="",E9=""),"",MAX(0,IF(E9&lt;D9,E9+1,E9)-D9-F9/1440))</f>
        <v>0.401388888888889</v>
      </c>
      <c r="H9" s="11" t="n">
        <f aca="false">IF(OR(G9="",C9="○"),"",MAX(0,G9-$B$5/24))</f>
        <v>0.0680555555555556</v>
      </c>
      <c r="I9" s="11" t="n">
        <f aca="false">IF(OR(D9="",E9=""),"",MAX(0,MIN(IF(E9&lt;D9,E9+1,E9),1+6/24)-MAX(D9,22/24))+MAX(0,MIN(IF(E9&lt;D9,E9+1,E9),6/24)-D9))</f>
        <v>0</v>
      </c>
      <c r="J9" s="11" t="str">
        <f aca="false">IF(AND(C9="○",G9&lt;&gt;""),G9,"")</f>
        <v/>
      </c>
      <c r="K9" s="9" t="s">
        <v>22</v>
      </c>
    </row>
    <row r="10" customFormat="false" ht="15" hidden="false" customHeight="false" outlineLevel="0" collapsed="false">
      <c r="A10" s="7" t="n">
        <f aca="false">IF(MONTH($B$4+1)=MONTH($B$4),$B$4+1,"")</f>
        <v>46297</v>
      </c>
      <c r="B10" s="8" t="str">
        <f aca="false">IF(A10="","",CHOOSE(WEEKDAY(A10),"일","월","화","수","목","금","토"))</f>
        <v>금</v>
      </c>
      <c r="C10" s="9" t="str">
        <f aca="false">IF(A10="","",IF(OR(WEEKDAY(A10)=1,WEEKDAY(A10)=7),"○",""))</f>
        <v/>
      </c>
      <c r="D10" s="10"/>
      <c r="E10" s="10"/>
      <c r="F10" s="9" t="str">
        <f aca="false">IF(OR(D10="",E10=""),"",$B$6)</f>
        <v/>
      </c>
      <c r="G10" s="11" t="str">
        <f aca="false">IF(OR(D10="",E10=""),"",MAX(0,IF(E10&lt;D10,E10+1,E10)-D10-F10/1440))</f>
        <v/>
      </c>
      <c r="H10" s="11" t="str">
        <f aca="false">IF(OR(G10="",C10="○"),"",MAX(0,G10-$B$5/24))</f>
        <v/>
      </c>
      <c r="I10" s="11" t="str">
        <f aca="false">IF(OR(D10="",E10=""),"",MAX(0,MIN(IF(E10&lt;D10,E10+1,E10),1+6/24)-MAX(D10,22/24))+MAX(0,MIN(IF(E10&lt;D10,E10+1,E10),6/24)-D10))</f>
        <v/>
      </c>
      <c r="J10" s="11" t="str">
        <f aca="false">IF(AND(C10="○",G10&lt;&gt;""),G10,"")</f>
        <v/>
      </c>
      <c r="K10" s="9"/>
    </row>
    <row r="11" customFormat="false" ht="15" hidden="false" customHeight="false" outlineLevel="0" collapsed="false">
      <c r="A11" s="7" t="n">
        <f aca="false">IF(MONTH($B$4+2)=MONTH($B$4),$B$4+2,"")</f>
        <v>46298</v>
      </c>
      <c r="B11" s="8" t="str">
        <f aca="false">IF(A11="","",CHOOSE(WEEKDAY(A11),"일","월","화","수","목","금","토"))</f>
        <v>토</v>
      </c>
      <c r="C11" s="9" t="str">
        <f aca="false">IF(A11="","",IF(OR(WEEKDAY(A11)=1,WEEKDAY(A11)=7),"○",""))</f>
        <v>○</v>
      </c>
      <c r="D11" s="10"/>
      <c r="E11" s="10"/>
      <c r="F11" s="9" t="str">
        <f aca="false">IF(OR(D11="",E11=""),"",$B$6)</f>
        <v/>
      </c>
      <c r="G11" s="11" t="str">
        <f aca="false">IF(OR(D11="",E11=""),"",MAX(0,IF(E11&lt;D11,E11+1,E11)-D11-F11/1440))</f>
        <v/>
      </c>
      <c r="H11" s="11" t="str">
        <f aca="false">IF(OR(G11="",C11="○"),"",MAX(0,G11-$B$5/24))</f>
        <v/>
      </c>
      <c r="I11" s="11" t="str">
        <f aca="false">IF(OR(D11="",E11=""),"",MAX(0,MIN(IF(E11&lt;D11,E11+1,E11),1+6/24)-MAX(D11,22/24))+MAX(0,MIN(IF(E11&lt;D11,E11+1,E11),6/24)-D11))</f>
        <v/>
      </c>
      <c r="J11" s="11" t="str">
        <f aca="false">IF(AND(C11="○",G11&lt;&gt;""),G11,"")</f>
        <v/>
      </c>
      <c r="K11" s="9"/>
    </row>
    <row r="12" customFormat="false" ht="15" hidden="false" customHeight="false" outlineLevel="0" collapsed="false">
      <c r="A12" s="7" t="n">
        <f aca="false">IF(MONTH($B$4+3)=MONTH($B$4),$B$4+3,"")</f>
        <v>46299</v>
      </c>
      <c r="B12" s="8" t="str">
        <f aca="false">IF(A12="","",CHOOSE(WEEKDAY(A12),"일","월","화","수","목","금","토"))</f>
        <v>일</v>
      </c>
      <c r="C12" s="9" t="str">
        <f aca="false">IF(A12="","",IF(OR(WEEKDAY(A12)=1,WEEKDAY(A12)=7),"○",""))</f>
        <v>○</v>
      </c>
      <c r="D12" s="10"/>
      <c r="E12" s="10"/>
      <c r="F12" s="9" t="str">
        <f aca="false">IF(OR(D12="",E12=""),"",$B$6)</f>
        <v/>
      </c>
      <c r="G12" s="11" t="str">
        <f aca="false">IF(OR(D12="",E12=""),"",MAX(0,IF(E12&lt;D12,E12+1,E12)-D12-F12/1440))</f>
        <v/>
      </c>
      <c r="H12" s="11" t="str">
        <f aca="false">IF(OR(G12="",C12="○"),"",MAX(0,G12-$B$5/24))</f>
        <v/>
      </c>
      <c r="I12" s="11" t="str">
        <f aca="false">IF(OR(D12="",E12=""),"",MAX(0,MIN(IF(E12&lt;D12,E12+1,E12),1+6/24)-MAX(D12,22/24))+MAX(0,MIN(IF(E12&lt;D12,E12+1,E12),6/24)-D12))</f>
        <v/>
      </c>
      <c r="J12" s="11" t="str">
        <f aca="false">IF(AND(C12="○",G12&lt;&gt;""),G12,"")</f>
        <v/>
      </c>
      <c r="K12" s="9"/>
    </row>
    <row r="13" customFormat="false" ht="15" hidden="false" customHeight="false" outlineLevel="0" collapsed="false">
      <c r="A13" s="7" t="n">
        <f aca="false">IF(MONTH($B$4+4)=MONTH($B$4),$B$4+4,"")</f>
        <v>46300</v>
      </c>
      <c r="B13" s="8" t="str">
        <f aca="false">IF(A13="","",CHOOSE(WEEKDAY(A13),"일","월","화","수","목","금","토"))</f>
        <v>월</v>
      </c>
      <c r="C13" s="9" t="str">
        <f aca="false">IF(A13="","",IF(OR(WEEKDAY(A13)=1,WEEKDAY(A13)=7),"○",""))</f>
        <v/>
      </c>
      <c r="D13" s="10"/>
      <c r="E13" s="10"/>
      <c r="F13" s="9" t="str">
        <f aca="false">IF(OR(D13="",E13=""),"",$B$6)</f>
        <v/>
      </c>
      <c r="G13" s="11" t="str">
        <f aca="false">IF(OR(D13="",E13=""),"",MAX(0,IF(E13&lt;D13,E13+1,E13)-D13-F13/1440))</f>
        <v/>
      </c>
      <c r="H13" s="11" t="str">
        <f aca="false">IF(OR(G13="",C13="○"),"",MAX(0,G13-$B$5/24))</f>
        <v/>
      </c>
      <c r="I13" s="11" t="str">
        <f aca="false">IF(OR(D13="",E13=""),"",MAX(0,MIN(IF(E13&lt;D13,E13+1,E13),1+6/24)-MAX(D13,22/24))+MAX(0,MIN(IF(E13&lt;D13,E13+1,E13),6/24)-D13))</f>
        <v/>
      </c>
      <c r="J13" s="11" t="str">
        <f aca="false">IF(AND(C13="○",G13&lt;&gt;""),G13,"")</f>
        <v/>
      </c>
      <c r="K13" s="9"/>
    </row>
    <row r="14" customFormat="false" ht="15" hidden="false" customHeight="false" outlineLevel="0" collapsed="false">
      <c r="A14" s="7" t="n">
        <f aca="false">IF(MONTH($B$4+5)=MONTH($B$4),$B$4+5,"")</f>
        <v>46301</v>
      </c>
      <c r="B14" s="8" t="str">
        <f aca="false">IF(A14="","",CHOOSE(WEEKDAY(A14),"일","월","화","수","목","금","토"))</f>
        <v>화</v>
      </c>
      <c r="C14" s="9" t="str">
        <f aca="false">IF(A14="","",IF(OR(WEEKDAY(A14)=1,WEEKDAY(A14)=7),"○",""))</f>
        <v/>
      </c>
      <c r="D14" s="10"/>
      <c r="E14" s="10"/>
      <c r="F14" s="9" t="str">
        <f aca="false">IF(OR(D14="",E14=""),"",$B$6)</f>
        <v/>
      </c>
      <c r="G14" s="11" t="str">
        <f aca="false">IF(OR(D14="",E14=""),"",MAX(0,IF(E14&lt;D14,E14+1,E14)-D14-F14/1440))</f>
        <v/>
      </c>
      <c r="H14" s="11" t="str">
        <f aca="false">IF(OR(G14="",C14="○"),"",MAX(0,G14-$B$5/24))</f>
        <v/>
      </c>
      <c r="I14" s="11" t="str">
        <f aca="false">IF(OR(D14="",E14=""),"",MAX(0,MIN(IF(E14&lt;D14,E14+1,E14),1+6/24)-MAX(D14,22/24))+MAX(0,MIN(IF(E14&lt;D14,E14+1,E14),6/24)-D14))</f>
        <v/>
      </c>
      <c r="J14" s="11" t="str">
        <f aca="false">IF(AND(C14="○",G14&lt;&gt;""),G14,"")</f>
        <v/>
      </c>
      <c r="K14" s="9"/>
    </row>
    <row r="15" customFormat="false" ht="15" hidden="false" customHeight="false" outlineLevel="0" collapsed="false">
      <c r="A15" s="7" t="n">
        <f aca="false">IF(MONTH($B$4+6)=MONTH($B$4),$B$4+6,"")</f>
        <v>46302</v>
      </c>
      <c r="B15" s="8" t="str">
        <f aca="false">IF(A15="","",CHOOSE(WEEKDAY(A15),"일","월","화","수","목","금","토"))</f>
        <v>수</v>
      </c>
      <c r="C15" s="9" t="str">
        <f aca="false">IF(A15="","",IF(OR(WEEKDAY(A15)=1,WEEKDAY(A15)=7),"○",""))</f>
        <v/>
      </c>
      <c r="D15" s="10"/>
      <c r="E15" s="10"/>
      <c r="F15" s="9" t="str">
        <f aca="false">IF(OR(D15="",E15=""),"",$B$6)</f>
        <v/>
      </c>
      <c r="G15" s="11" t="str">
        <f aca="false">IF(OR(D15="",E15=""),"",MAX(0,IF(E15&lt;D15,E15+1,E15)-D15-F15/1440))</f>
        <v/>
      </c>
      <c r="H15" s="11" t="str">
        <f aca="false">IF(OR(G15="",C15="○"),"",MAX(0,G15-$B$5/24))</f>
        <v/>
      </c>
      <c r="I15" s="11" t="str">
        <f aca="false">IF(OR(D15="",E15=""),"",MAX(0,MIN(IF(E15&lt;D15,E15+1,E15),1+6/24)-MAX(D15,22/24))+MAX(0,MIN(IF(E15&lt;D15,E15+1,E15),6/24)-D15))</f>
        <v/>
      </c>
      <c r="J15" s="11" t="str">
        <f aca="false">IF(AND(C15="○",G15&lt;&gt;""),G15,"")</f>
        <v/>
      </c>
      <c r="K15" s="9"/>
    </row>
    <row r="16" customFormat="false" ht="15" hidden="false" customHeight="false" outlineLevel="0" collapsed="false">
      <c r="A16" s="7" t="n">
        <f aca="false">IF(MONTH($B$4+7)=MONTH($B$4),$B$4+7,"")</f>
        <v>46303</v>
      </c>
      <c r="B16" s="8" t="str">
        <f aca="false">IF(A16="","",CHOOSE(WEEKDAY(A16),"일","월","화","수","목","금","토"))</f>
        <v>목</v>
      </c>
      <c r="C16" s="9" t="str">
        <f aca="false">IF(A16="","",IF(OR(WEEKDAY(A16)=1,WEEKDAY(A16)=7),"○",""))</f>
        <v/>
      </c>
      <c r="D16" s="10"/>
      <c r="E16" s="10"/>
      <c r="F16" s="9" t="str">
        <f aca="false">IF(OR(D16="",E16=""),"",$B$6)</f>
        <v/>
      </c>
      <c r="G16" s="11" t="str">
        <f aca="false">IF(OR(D16="",E16=""),"",MAX(0,IF(E16&lt;D16,E16+1,E16)-D16-F16/1440))</f>
        <v/>
      </c>
      <c r="H16" s="11" t="str">
        <f aca="false">IF(OR(G16="",C16="○"),"",MAX(0,G16-$B$5/24))</f>
        <v/>
      </c>
      <c r="I16" s="11" t="str">
        <f aca="false">IF(OR(D16="",E16=""),"",MAX(0,MIN(IF(E16&lt;D16,E16+1,E16),1+6/24)-MAX(D16,22/24))+MAX(0,MIN(IF(E16&lt;D16,E16+1,E16),6/24)-D16))</f>
        <v/>
      </c>
      <c r="J16" s="11" t="str">
        <f aca="false">IF(AND(C16="○",G16&lt;&gt;""),G16,"")</f>
        <v/>
      </c>
      <c r="K16" s="9"/>
    </row>
    <row r="17" customFormat="false" ht="15" hidden="false" customHeight="false" outlineLevel="0" collapsed="false">
      <c r="A17" s="7" t="n">
        <f aca="false">IF(MONTH($B$4+8)=MONTH($B$4),$B$4+8,"")</f>
        <v>46304</v>
      </c>
      <c r="B17" s="8" t="str">
        <f aca="false">IF(A17="","",CHOOSE(WEEKDAY(A17),"일","월","화","수","목","금","토"))</f>
        <v>금</v>
      </c>
      <c r="C17" s="9" t="str">
        <f aca="false">IF(A17="","",IF(OR(WEEKDAY(A17)=1,WEEKDAY(A17)=7),"○",""))</f>
        <v/>
      </c>
      <c r="D17" s="10"/>
      <c r="E17" s="10"/>
      <c r="F17" s="9" t="str">
        <f aca="false">IF(OR(D17="",E17=""),"",$B$6)</f>
        <v/>
      </c>
      <c r="G17" s="11" t="str">
        <f aca="false">IF(OR(D17="",E17=""),"",MAX(0,IF(E17&lt;D17,E17+1,E17)-D17-F17/1440))</f>
        <v/>
      </c>
      <c r="H17" s="11" t="str">
        <f aca="false">IF(OR(G17="",C17="○"),"",MAX(0,G17-$B$5/24))</f>
        <v/>
      </c>
      <c r="I17" s="11" t="str">
        <f aca="false">IF(OR(D17="",E17=""),"",MAX(0,MIN(IF(E17&lt;D17,E17+1,E17),1+6/24)-MAX(D17,22/24))+MAX(0,MIN(IF(E17&lt;D17,E17+1,E17),6/24)-D17))</f>
        <v/>
      </c>
      <c r="J17" s="11" t="str">
        <f aca="false">IF(AND(C17="○",G17&lt;&gt;""),G17,"")</f>
        <v/>
      </c>
      <c r="K17" s="9"/>
    </row>
    <row r="18" customFormat="false" ht="15" hidden="false" customHeight="false" outlineLevel="0" collapsed="false">
      <c r="A18" s="7" t="n">
        <f aca="false">IF(MONTH($B$4+9)=MONTH($B$4),$B$4+9,"")</f>
        <v>46305</v>
      </c>
      <c r="B18" s="8" t="str">
        <f aca="false">IF(A18="","",CHOOSE(WEEKDAY(A18),"일","월","화","수","목","금","토"))</f>
        <v>토</v>
      </c>
      <c r="C18" s="9" t="str">
        <f aca="false">IF(A18="","",IF(OR(WEEKDAY(A18)=1,WEEKDAY(A18)=7),"○",""))</f>
        <v>○</v>
      </c>
      <c r="D18" s="10"/>
      <c r="E18" s="10"/>
      <c r="F18" s="9" t="str">
        <f aca="false">IF(OR(D18="",E18=""),"",$B$6)</f>
        <v/>
      </c>
      <c r="G18" s="11" t="str">
        <f aca="false">IF(OR(D18="",E18=""),"",MAX(0,IF(E18&lt;D18,E18+1,E18)-D18-F18/1440))</f>
        <v/>
      </c>
      <c r="H18" s="11" t="str">
        <f aca="false">IF(OR(G18="",C18="○"),"",MAX(0,G18-$B$5/24))</f>
        <v/>
      </c>
      <c r="I18" s="11" t="str">
        <f aca="false">IF(OR(D18="",E18=""),"",MAX(0,MIN(IF(E18&lt;D18,E18+1,E18),1+6/24)-MAX(D18,22/24))+MAX(0,MIN(IF(E18&lt;D18,E18+1,E18),6/24)-D18))</f>
        <v/>
      </c>
      <c r="J18" s="11" t="str">
        <f aca="false">IF(AND(C18="○",G18&lt;&gt;""),G18,"")</f>
        <v/>
      </c>
      <c r="K18" s="9"/>
    </row>
    <row r="19" customFormat="false" ht="15" hidden="false" customHeight="false" outlineLevel="0" collapsed="false">
      <c r="A19" s="7" t="n">
        <f aca="false">IF(MONTH($B$4+10)=MONTH($B$4),$B$4+10,"")</f>
        <v>46306</v>
      </c>
      <c r="B19" s="8" t="str">
        <f aca="false">IF(A19="","",CHOOSE(WEEKDAY(A19),"일","월","화","수","목","금","토"))</f>
        <v>일</v>
      </c>
      <c r="C19" s="9" t="str">
        <f aca="false">IF(A19="","",IF(OR(WEEKDAY(A19)=1,WEEKDAY(A19)=7),"○",""))</f>
        <v>○</v>
      </c>
      <c r="D19" s="10"/>
      <c r="E19" s="10"/>
      <c r="F19" s="9" t="str">
        <f aca="false">IF(OR(D19="",E19=""),"",$B$6)</f>
        <v/>
      </c>
      <c r="G19" s="11" t="str">
        <f aca="false">IF(OR(D19="",E19=""),"",MAX(0,IF(E19&lt;D19,E19+1,E19)-D19-F19/1440))</f>
        <v/>
      </c>
      <c r="H19" s="11" t="str">
        <f aca="false">IF(OR(G19="",C19="○"),"",MAX(0,G19-$B$5/24))</f>
        <v/>
      </c>
      <c r="I19" s="11" t="str">
        <f aca="false">IF(OR(D19="",E19=""),"",MAX(0,MIN(IF(E19&lt;D19,E19+1,E19),1+6/24)-MAX(D19,22/24))+MAX(0,MIN(IF(E19&lt;D19,E19+1,E19),6/24)-D19))</f>
        <v/>
      </c>
      <c r="J19" s="11" t="str">
        <f aca="false">IF(AND(C19="○",G19&lt;&gt;""),G19,"")</f>
        <v/>
      </c>
      <c r="K19" s="9"/>
    </row>
    <row r="20" customFormat="false" ht="15" hidden="false" customHeight="false" outlineLevel="0" collapsed="false">
      <c r="A20" s="7" t="n">
        <f aca="false">IF(MONTH($B$4+11)=MONTH($B$4),$B$4+11,"")</f>
        <v>46307</v>
      </c>
      <c r="B20" s="8" t="str">
        <f aca="false">IF(A20="","",CHOOSE(WEEKDAY(A20),"일","월","화","수","목","금","토"))</f>
        <v>월</v>
      </c>
      <c r="C20" s="9" t="str">
        <f aca="false">IF(A20="","",IF(OR(WEEKDAY(A20)=1,WEEKDAY(A20)=7),"○",""))</f>
        <v/>
      </c>
      <c r="D20" s="10"/>
      <c r="E20" s="10"/>
      <c r="F20" s="9" t="str">
        <f aca="false">IF(OR(D20="",E20=""),"",$B$6)</f>
        <v/>
      </c>
      <c r="G20" s="11" t="str">
        <f aca="false">IF(OR(D20="",E20=""),"",MAX(0,IF(E20&lt;D20,E20+1,E20)-D20-F20/1440))</f>
        <v/>
      </c>
      <c r="H20" s="11" t="str">
        <f aca="false">IF(OR(G20="",C20="○"),"",MAX(0,G20-$B$5/24))</f>
        <v/>
      </c>
      <c r="I20" s="11" t="str">
        <f aca="false">IF(OR(D20="",E20=""),"",MAX(0,MIN(IF(E20&lt;D20,E20+1,E20),1+6/24)-MAX(D20,22/24))+MAX(0,MIN(IF(E20&lt;D20,E20+1,E20),6/24)-D20))</f>
        <v/>
      </c>
      <c r="J20" s="11" t="str">
        <f aca="false">IF(AND(C20="○",G20&lt;&gt;""),G20,"")</f>
        <v/>
      </c>
      <c r="K20" s="9"/>
    </row>
    <row r="21" customFormat="false" ht="15" hidden="false" customHeight="false" outlineLevel="0" collapsed="false">
      <c r="A21" s="7" t="n">
        <f aca="false">IF(MONTH($B$4+12)=MONTH($B$4),$B$4+12,"")</f>
        <v>46308</v>
      </c>
      <c r="B21" s="8" t="str">
        <f aca="false">IF(A21="","",CHOOSE(WEEKDAY(A21),"일","월","화","수","목","금","토"))</f>
        <v>화</v>
      </c>
      <c r="C21" s="9" t="str">
        <f aca="false">IF(A21="","",IF(OR(WEEKDAY(A21)=1,WEEKDAY(A21)=7),"○",""))</f>
        <v/>
      </c>
      <c r="D21" s="10"/>
      <c r="E21" s="10"/>
      <c r="F21" s="9" t="str">
        <f aca="false">IF(OR(D21="",E21=""),"",$B$6)</f>
        <v/>
      </c>
      <c r="G21" s="11" t="str">
        <f aca="false">IF(OR(D21="",E21=""),"",MAX(0,IF(E21&lt;D21,E21+1,E21)-D21-F21/1440))</f>
        <v/>
      </c>
      <c r="H21" s="11" t="str">
        <f aca="false">IF(OR(G21="",C21="○"),"",MAX(0,G21-$B$5/24))</f>
        <v/>
      </c>
      <c r="I21" s="11" t="str">
        <f aca="false">IF(OR(D21="",E21=""),"",MAX(0,MIN(IF(E21&lt;D21,E21+1,E21),1+6/24)-MAX(D21,22/24))+MAX(0,MIN(IF(E21&lt;D21,E21+1,E21),6/24)-D21))</f>
        <v/>
      </c>
      <c r="J21" s="11" t="str">
        <f aca="false">IF(AND(C21="○",G21&lt;&gt;""),G21,"")</f>
        <v/>
      </c>
      <c r="K21" s="9"/>
    </row>
    <row r="22" customFormat="false" ht="15" hidden="false" customHeight="false" outlineLevel="0" collapsed="false">
      <c r="A22" s="7" t="n">
        <f aca="false">IF(MONTH($B$4+13)=MONTH($B$4),$B$4+13,"")</f>
        <v>46309</v>
      </c>
      <c r="B22" s="8" t="str">
        <f aca="false">IF(A22="","",CHOOSE(WEEKDAY(A22),"일","월","화","수","목","금","토"))</f>
        <v>수</v>
      </c>
      <c r="C22" s="9" t="str">
        <f aca="false">IF(A22="","",IF(OR(WEEKDAY(A22)=1,WEEKDAY(A22)=7),"○",""))</f>
        <v/>
      </c>
      <c r="D22" s="10"/>
      <c r="E22" s="10"/>
      <c r="F22" s="9" t="str">
        <f aca="false">IF(OR(D22="",E22=""),"",$B$6)</f>
        <v/>
      </c>
      <c r="G22" s="11" t="str">
        <f aca="false">IF(OR(D22="",E22=""),"",MAX(0,IF(E22&lt;D22,E22+1,E22)-D22-F22/1440))</f>
        <v/>
      </c>
      <c r="H22" s="11" t="str">
        <f aca="false">IF(OR(G22="",C22="○"),"",MAX(0,G22-$B$5/24))</f>
        <v/>
      </c>
      <c r="I22" s="11" t="str">
        <f aca="false">IF(OR(D22="",E22=""),"",MAX(0,MIN(IF(E22&lt;D22,E22+1,E22),1+6/24)-MAX(D22,22/24))+MAX(0,MIN(IF(E22&lt;D22,E22+1,E22),6/24)-D22))</f>
        <v/>
      </c>
      <c r="J22" s="11" t="str">
        <f aca="false">IF(AND(C22="○",G22&lt;&gt;""),G22,"")</f>
        <v/>
      </c>
      <c r="K22" s="9"/>
    </row>
    <row r="23" customFormat="false" ht="15" hidden="false" customHeight="false" outlineLevel="0" collapsed="false">
      <c r="A23" s="7" t="n">
        <f aca="false">IF(MONTH($B$4+14)=MONTH($B$4),$B$4+14,"")</f>
        <v>46310</v>
      </c>
      <c r="B23" s="8" t="str">
        <f aca="false">IF(A23="","",CHOOSE(WEEKDAY(A23),"일","월","화","수","목","금","토"))</f>
        <v>목</v>
      </c>
      <c r="C23" s="9" t="str">
        <f aca="false">IF(A23="","",IF(OR(WEEKDAY(A23)=1,WEEKDAY(A23)=7),"○",""))</f>
        <v/>
      </c>
      <c r="D23" s="10"/>
      <c r="E23" s="10"/>
      <c r="F23" s="9" t="str">
        <f aca="false">IF(OR(D23="",E23=""),"",$B$6)</f>
        <v/>
      </c>
      <c r="G23" s="11" t="str">
        <f aca="false">IF(OR(D23="",E23=""),"",MAX(0,IF(E23&lt;D23,E23+1,E23)-D23-F23/1440))</f>
        <v/>
      </c>
      <c r="H23" s="11" t="str">
        <f aca="false">IF(OR(G23="",C23="○"),"",MAX(0,G23-$B$5/24))</f>
        <v/>
      </c>
      <c r="I23" s="11" t="str">
        <f aca="false">IF(OR(D23="",E23=""),"",MAX(0,MIN(IF(E23&lt;D23,E23+1,E23),1+6/24)-MAX(D23,22/24))+MAX(0,MIN(IF(E23&lt;D23,E23+1,E23),6/24)-D23))</f>
        <v/>
      </c>
      <c r="J23" s="11" t="str">
        <f aca="false">IF(AND(C23="○",G23&lt;&gt;""),G23,"")</f>
        <v/>
      </c>
      <c r="K23" s="9"/>
    </row>
    <row r="24" customFormat="false" ht="15" hidden="false" customHeight="false" outlineLevel="0" collapsed="false">
      <c r="A24" s="7" t="n">
        <f aca="false">IF(MONTH($B$4+15)=MONTH($B$4),$B$4+15,"")</f>
        <v>46311</v>
      </c>
      <c r="B24" s="8" t="str">
        <f aca="false">IF(A24="","",CHOOSE(WEEKDAY(A24),"일","월","화","수","목","금","토"))</f>
        <v>금</v>
      </c>
      <c r="C24" s="9" t="str">
        <f aca="false">IF(A24="","",IF(OR(WEEKDAY(A24)=1,WEEKDAY(A24)=7),"○",""))</f>
        <v/>
      </c>
      <c r="D24" s="10"/>
      <c r="E24" s="10"/>
      <c r="F24" s="9" t="str">
        <f aca="false">IF(OR(D24="",E24=""),"",$B$6)</f>
        <v/>
      </c>
      <c r="G24" s="11" t="str">
        <f aca="false">IF(OR(D24="",E24=""),"",MAX(0,IF(E24&lt;D24,E24+1,E24)-D24-F24/1440))</f>
        <v/>
      </c>
      <c r="H24" s="11" t="str">
        <f aca="false">IF(OR(G24="",C24="○"),"",MAX(0,G24-$B$5/24))</f>
        <v/>
      </c>
      <c r="I24" s="11" t="str">
        <f aca="false">IF(OR(D24="",E24=""),"",MAX(0,MIN(IF(E24&lt;D24,E24+1,E24),1+6/24)-MAX(D24,22/24))+MAX(0,MIN(IF(E24&lt;D24,E24+1,E24),6/24)-D24))</f>
        <v/>
      </c>
      <c r="J24" s="11" t="str">
        <f aca="false">IF(AND(C24="○",G24&lt;&gt;""),G24,"")</f>
        <v/>
      </c>
      <c r="K24" s="9"/>
    </row>
    <row r="25" customFormat="false" ht="15" hidden="false" customHeight="false" outlineLevel="0" collapsed="false">
      <c r="A25" s="7" t="n">
        <f aca="false">IF(MONTH($B$4+16)=MONTH($B$4),$B$4+16,"")</f>
        <v>46312</v>
      </c>
      <c r="B25" s="8" t="str">
        <f aca="false">IF(A25="","",CHOOSE(WEEKDAY(A25),"일","월","화","수","목","금","토"))</f>
        <v>토</v>
      </c>
      <c r="C25" s="9" t="str">
        <f aca="false">IF(A25="","",IF(OR(WEEKDAY(A25)=1,WEEKDAY(A25)=7),"○",""))</f>
        <v>○</v>
      </c>
      <c r="D25" s="10"/>
      <c r="E25" s="10"/>
      <c r="F25" s="9" t="str">
        <f aca="false">IF(OR(D25="",E25=""),"",$B$6)</f>
        <v/>
      </c>
      <c r="G25" s="11" t="str">
        <f aca="false">IF(OR(D25="",E25=""),"",MAX(0,IF(E25&lt;D25,E25+1,E25)-D25-F25/1440))</f>
        <v/>
      </c>
      <c r="H25" s="11" t="str">
        <f aca="false">IF(OR(G25="",C25="○"),"",MAX(0,G25-$B$5/24))</f>
        <v/>
      </c>
      <c r="I25" s="11" t="str">
        <f aca="false">IF(OR(D25="",E25=""),"",MAX(0,MIN(IF(E25&lt;D25,E25+1,E25),1+6/24)-MAX(D25,22/24))+MAX(0,MIN(IF(E25&lt;D25,E25+1,E25),6/24)-D25))</f>
        <v/>
      </c>
      <c r="J25" s="11" t="str">
        <f aca="false">IF(AND(C25="○",G25&lt;&gt;""),G25,"")</f>
        <v/>
      </c>
      <c r="K25" s="9"/>
    </row>
    <row r="26" customFormat="false" ht="15" hidden="false" customHeight="false" outlineLevel="0" collapsed="false">
      <c r="A26" s="7" t="n">
        <f aca="false">IF(MONTH($B$4+17)=MONTH($B$4),$B$4+17,"")</f>
        <v>46313</v>
      </c>
      <c r="B26" s="8" t="str">
        <f aca="false">IF(A26="","",CHOOSE(WEEKDAY(A26),"일","월","화","수","목","금","토"))</f>
        <v>일</v>
      </c>
      <c r="C26" s="9" t="str">
        <f aca="false">IF(A26="","",IF(OR(WEEKDAY(A26)=1,WEEKDAY(A26)=7),"○",""))</f>
        <v>○</v>
      </c>
      <c r="D26" s="10"/>
      <c r="E26" s="10"/>
      <c r="F26" s="9" t="str">
        <f aca="false">IF(OR(D26="",E26=""),"",$B$6)</f>
        <v/>
      </c>
      <c r="G26" s="11" t="str">
        <f aca="false">IF(OR(D26="",E26=""),"",MAX(0,IF(E26&lt;D26,E26+1,E26)-D26-F26/1440))</f>
        <v/>
      </c>
      <c r="H26" s="11" t="str">
        <f aca="false">IF(OR(G26="",C26="○"),"",MAX(0,G26-$B$5/24))</f>
        <v/>
      </c>
      <c r="I26" s="11" t="str">
        <f aca="false">IF(OR(D26="",E26=""),"",MAX(0,MIN(IF(E26&lt;D26,E26+1,E26),1+6/24)-MAX(D26,22/24))+MAX(0,MIN(IF(E26&lt;D26,E26+1,E26),6/24)-D26))</f>
        <v/>
      </c>
      <c r="J26" s="11" t="str">
        <f aca="false">IF(AND(C26="○",G26&lt;&gt;""),G26,"")</f>
        <v/>
      </c>
      <c r="K26" s="9"/>
    </row>
    <row r="27" customFormat="false" ht="15" hidden="false" customHeight="false" outlineLevel="0" collapsed="false">
      <c r="A27" s="7" t="n">
        <f aca="false">IF(MONTH($B$4+18)=MONTH($B$4),$B$4+18,"")</f>
        <v>46314</v>
      </c>
      <c r="B27" s="8" t="str">
        <f aca="false">IF(A27="","",CHOOSE(WEEKDAY(A27),"일","월","화","수","목","금","토"))</f>
        <v>월</v>
      </c>
      <c r="C27" s="9" t="str">
        <f aca="false">IF(A27="","",IF(OR(WEEKDAY(A27)=1,WEEKDAY(A27)=7),"○",""))</f>
        <v/>
      </c>
      <c r="D27" s="10"/>
      <c r="E27" s="10"/>
      <c r="F27" s="9" t="str">
        <f aca="false">IF(OR(D27="",E27=""),"",$B$6)</f>
        <v/>
      </c>
      <c r="G27" s="11" t="str">
        <f aca="false">IF(OR(D27="",E27=""),"",MAX(0,IF(E27&lt;D27,E27+1,E27)-D27-F27/1440))</f>
        <v/>
      </c>
      <c r="H27" s="11" t="str">
        <f aca="false">IF(OR(G27="",C27="○"),"",MAX(0,G27-$B$5/24))</f>
        <v/>
      </c>
      <c r="I27" s="11" t="str">
        <f aca="false">IF(OR(D27="",E27=""),"",MAX(0,MIN(IF(E27&lt;D27,E27+1,E27),1+6/24)-MAX(D27,22/24))+MAX(0,MIN(IF(E27&lt;D27,E27+1,E27),6/24)-D27))</f>
        <v/>
      </c>
      <c r="J27" s="11" t="str">
        <f aca="false">IF(AND(C27="○",G27&lt;&gt;""),G27,"")</f>
        <v/>
      </c>
      <c r="K27" s="9"/>
    </row>
    <row r="28" customFormat="false" ht="15" hidden="false" customHeight="false" outlineLevel="0" collapsed="false">
      <c r="A28" s="7" t="n">
        <f aca="false">IF(MONTH($B$4+19)=MONTH($B$4),$B$4+19,"")</f>
        <v>46315</v>
      </c>
      <c r="B28" s="8" t="str">
        <f aca="false">IF(A28="","",CHOOSE(WEEKDAY(A28),"일","월","화","수","목","금","토"))</f>
        <v>화</v>
      </c>
      <c r="C28" s="9" t="str">
        <f aca="false">IF(A28="","",IF(OR(WEEKDAY(A28)=1,WEEKDAY(A28)=7),"○",""))</f>
        <v/>
      </c>
      <c r="D28" s="10"/>
      <c r="E28" s="10"/>
      <c r="F28" s="9" t="str">
        <f aca="false">IF(OR(D28="",E28=""),"",$B$6)</f>
        <v/>
      </c>
      <c r="G28" s="11" t="str">
        <f aca="false">IF(OR(D28="",E28=""),"",MAX(0,IF(E28&lt;D28,E28+1,E28)-D28-F28/1440))</f>
        <v/>
      </c>
      <c r="H28" s="11" t="str">
        <f aca="false">IF(OR(G28="",C28="○"),"",MAX(0,G28-$B$5/24))</f>
        <v/>
      </c>
      <c r="I28" s="11" t="str">
        <f aca="false">IF(OR(D28="",E28=""),"",MAX(0,MIN(IF(E28&lt;D28,E28+1,E28),1+6/24)-MAX(D28,22/24))+MAX(0,MIN(IF(E28&lt;D28,E28+1,E28),6/24)-D28))</f>
        <v/>
      </c>
      <c r="J28" s="11" t="str">
        <f aca="false">IF(AND(C28="○",G28&lt;&gt;""),G28,"")</f>
        <v/>
      </c>
      <c r="K28" s="9"/>
    </row>
    <row r="29" customFormat="false" ht="15" hidden="false" customHeight="false" outlineLevel="0" collapsed="false">
      <c r="A29" s="7" t="n">
        <f aca="false">IF(MONTH($B$4+20)=MONTH($B$4),$B$4+20,"")</f>
        <v>46316</v>
      </c>
      <c r="B29" s="8" t="str">
        <f aca="false">IF(A29="","",CHOOSE(WEEKDAY(A29),"일","월","화","수","목","금","토"))</f>
        <v>수</v>
      </c>
      <c r="C29" s="9" t="str">
        <f aca="false">IF(A29="","",IF(OR(WEEKDAY(A29)=1,WEEKDAY(A29)=7),"○",""))</f>
        <v/>
      </c>
      <c r="D29" s="10"/>
      <c r="E29" s="10"/>
      <c r="F29" s="9" t="str">
        <f aca="false">IF(OR(D29="",E29=""),"",$B$6)</f>
        <v/>
      </c>
      <c r="G29" s="11" t="str">
        <f aca="false">IF(OR(D29="",E29=""),"",MAX(0,IF(E29&lt;D29,E29+1,E29)-D29-F29/1440))</f>
        <v/>
      </c>
      <c r="H29" s="11" t="str">
        <f aca="false">IF(OR(G29="",C29="○"),"",MAX(0,G29-$B$5/24))</f>
        <v/>
      </c>
      <c r="I29" s="11" t="str">
        <f aca="false">IF(OR(D29="",E29=""),"",MAX(0,MIN(IF(E29&lt;D29,E29+1,E29),1+6/24)-MAX(D29,22/24))+MAX(0,MIN(IF(E29&lt;D29,E29+1,E29),6/24)-D29))</f>
        <v/>
      </c>
      <c r="J29" s="11" t="str">
        <f aca="false">IF(AND(C29="○",G29&lt;&gt;""),G29,"")</f>
        <v/>
      </c>
      <c r="K29" s="9"/>
    </row>
    <row r="30" customFormat="false" ht="15" hidden="false" customHeight="false" outlineLevel="0" collapsed="false">
      <c r="A30" s="7" t="n">
        <f aca="false">IF(MONTH($B$4+21)=MONTH($B$4),$B$4+21,"")</f>
        <v>46317</v>
      </c>
      <c r="B30" s="8" t="str">
        <f aca="false">IF(A30="","",CHOOSE(WEEKDAY(A30),"일","월","화","수","목","금","토"))</f>
        <v>목</v>
      </c>
      <c r="C30" s="9" t="str">
        <f aca="false">IF(A30="","",IF(OR(WEEKDAY(A30)=1,WEEKDAY(A30)=7),"○",""))</f>
        <v/>
      </c>
      <c r="D30" s="10"/>
      <c r="E30" s="10"/>
      <c r="F30" s="9" t="str">
        <f aca="false">IF(OR(D30="",E30=""),"",$B$6)</f>
        <v/>
      </c>
      <c r="G30" s="11" t="str">
        <f aca="false">IF(OR(D30="",E30=""),"",MAX(0,IF(E30&lt;D30,E30+1,E30)-D30-F30/1440))</f>
        <v/>
      </c>
      <c r="H30" s="11" t="str">
        <f aca="false">IF(OR(G30="",C30="○"),"",MAX(0,G30-$B$5/24))</f>
        <v/>
      </c>
      <c r="I30" s="11" t="str">
        <f aca="false">IF(OR(D30="",E30=""),"",MAX(0,MIN(IF(E30&lt;D30,E30+1,E30),1+6/24)-MAX(D30,22/24))+MAX(0,MIN(IF(E30&lt;D30,E30+1,E30),6/24)-D30))</f>
        <v/>
      </c>
      <c r="J30" s="11" t="str">
        <f aca="false">IF(AND(C30="○",G30&lt;&gt;""),G30,"")</f>
        <v/>
      </c>
      <c r="K30" s="9"/>
    </row>
    <row r="31" customFormat="false" ht="15" hidden="false" customHeight="false" outlineLevel="0" collapsed="false">
      <c r="A31" s="7" t="n">
        <f aca="false">IF(MONTH($B$4+22)=MONTH($B$4),$B$4+22,"")</f>
        <v>46318</v>
      </c>
      <c r="B31" s="8" t="str">
        <f aca="false">IF(A31="","",CHOOSE(WEEKDAY(A31),"일","월","화","수","목","금","토"))</f>
        <v>금</v>
      </c>
      <c r="C31" s="9" t="str">
        <f aca="false">IF(A31="","",IF(OR(WEEKDAY(A31)=1,WEEKDAY(A31)=7),"○",""))</f>
        <v/>
      </c>
      <c r="D31" s="10"/>
      <c r="E31" s="10"/>
      <c r="F31" s="9" t="str">
        <f aca="false">IF(OR(D31="",E31=""),"",$B$6)</f>
        <v/>
      </c>
      <c r="G31" s="11" t="str">
        <f aca="false">IF(OR(D31="",E31=""),"",MAX(0,IF(E31&lt;D31,E31+1,E31)-D31-F31/1440))</f>
        <v/>
      </c>
      <c r="H31" s="11" t="str">
        <f aca="false">IF(OR(G31="",C31="○"),"",MAX(0,G31-$B$5/24))</f>
        <v/>
      </c>
      <c r="I31" s="11" t="str">
        <f aca="false">IF(OR(D31="",E31=""),"",MAX(0,MIN(IF(E31&lt;D31,E31+1,E31),1+6/24)-MAX(D31,22/24))+MAX(0,MIN(IF(E31&lt;D31,E31+1,E31),6/24)-D31))</f>
        <v/>
      </c>
      <c r="J31" s="11" t="str">
        <f aca="false">IF(AND(C31="○",G31&lt;&gt;""),G31,"")</f>
        <v/>
      </c>
      <c r="K31" s="9"/>
    </row>
    <row r="32" customFormat="false" ht="15" hidden="false" customHeight="false" outlineLevel="0" collapsed="false">
      <c r="A32" s="7" t="n">
        <f aca="false">IF(MONTH($B$4+23)=MONTH($B$4),$B$4+23,"")</f>
        <v>46319</v>
      </c>
      <c r="B32" s="8" t="str">
        <f aca="false">IF(A32="","",CHOOSE(WEEKDAY(A32),"일","월","화","수","목","금","토"))</f>
        <v>토</v>
      </c>
      <c r="C32" s="9" t="str">
        <f aca="false">IF(A32="","",IF(OR(WEEKDAY(A32)=1,WEEKDAY(A32)=7),"○",""))</f>
        <v>○</v>
      </c>
      <c r="D32" s="10"/>
      <c r="E32" s="10"/>
      <c r="F32" s="9" t="str">
        <f aca="false">IF(OR(D32="",E32=""),"",$B$6)</f>
        <v/>
      </c>
      <c r="G32" s="11" t="str">
        <f aca="false">IF(OR(D32="",E32=""),"",MAX(0,IF(E32&lt;D32,E32+1,E32)-D32-F32/1440))</f>
        <v/>
      </c>
      <c r="H32" s="11" t="str">
        <f aca="false">IF(OR(G32="",C32="○"),"",MAX(0,G32-$B$5/24))</f>
        <v/>
      </c>
      <c r="I32" s="11" t="str">
        <f aca="false">IF(OR(D32="",E32=""),"",MAX(0,MIN(IF(E32&lt;D32,E32+1,E32),1+6/24)-MAX(D32,22/24))+MAX(0,MIN(IF(E32&lt;D32,E32+1,E32),6/24)-D32))</f>
        <v/>
      </c>
      <c r="J32" s="11" t="str">
        <f aca="false">IF(AND(C32="○",G32&lt;&gt;""),G32,"")</f>
        <v/>
      </c>
      <c r="K32" s="9"/>
    </row>
    <row r="33" customFormat="false" ht="15" hidden="false" customHeight="false" outlineLevel="0" collapsed="false">
      <c r="A33" s="7" t="n">
        <f aca="false">IF(MONTH($B$4+24)=MONTH($B$4),$B$4+24,"")</f>
        <v>46320</v>
      </c>
      <c r="B33" s="8" t="str">
        <f aca="false">IF(A33="","",CHOOSE(WEEKDAY(A33),"일","월","화","수","목","금","토"))</f>
        <v>일</v>
      </c>
      <c r="C33" s="9" t="str">
        <f aca="false">IF(A33="","",IF(OR(WEEKDAY(A33)=1,WEEKDAY(A33)=7),"○",""))</f>
        <v>○</v>
      </c>
      <c r="D33" s="10"/>
      <c r="E33" s="10"/>
      <c r="F33" s="9" t="str">
        <f aca="false">IF(OR(D33="",E33=""),"",$B$6)</f>
        <v/>
      </c>
      <c r="G33" s="11" t="str">
        <f aca="false">IF(OR(D33="",E33=""),"",MAX(0,IF(E33&lt;D33,E33+1,E33)-D33-F33/1440))</f>
        <v/>
      </c>
      <c r="H33" s="11" t="str">
        <f aca="false">IF(OR(G33="",C33="○"),"",MAX(0,G33-$B$5/24))</f>
        <v/>
      </c>
      <c r="I33" s="11" t="str">
        <f aca="false">IF(OR(D33="",E33=""),"",MAX(0,MIN(IF(E33&lt;D33,E33+1,E33),1+6/24)-MAX(D33,22/24))+MAX(0,MIN(IF(E33&lt;D33,E33+1,E33),6/24)-D33))</f>
        <v/>
      </c>
      <c r="J33" s="11" t="str">
        <f aca="false">IF(AND(C33="○",G33&lt;&gt;""),G33,"")</f>
        <v/>
      </c>
      <c r="K33" s="9"/>
    </row>
    <row r="34" customFormat="false" ht="15" hidden="false" customHeight="false" outlineLevel="0" collapsed="false">
      <c r="A34" s="7" t="n">
        <f aca="false">IF(MONTH($B$4+25)=MONTH($B$4),$B$4+25,"")</f>
        <v>46321</v>
      </c>
      <c r="B34" s="8" t="str">
        <f aca="false">IF(A34="","",CHOOSE(WEEKDAY(A34),"일","월","화","수","목","금","토"))</f>
        <v>월</v>
      </c>
      <c r="C34" s="9" t="str">
        <f aca="false">IF(A34="","",IF(OR(WEEKDAY(A34)=1,WEEKDAY(A34)=7),"○",""))</f>
        <v/>
      </c>
      <c r="D34" s="10"/>
      <c r="E34" s="10"/>
      <c r="F34" s="9" t="str">
        <f aca="false">IF(OR(D34="",E34=""),"",$B$6)</f>
        <v/>
      </c>
      <c r="G34" s="11" t="str">
        <f aca="false">IF(OR(D34="",E34=""),"",MAX(0,IF(E34&lt;D34,E34+1,E34)-D34-F34/1440))</f>
        <v/>
      </c>
      <c r="H34" s="11" t="str">
        <f aca="false">IF(OR(G34="",C34="○"),"",MAX(0,G34-$B$5/24))</f>
        <v/>
      </c>
      <c r="I34" s="11" t="str">
        <f aca="false">IF(OR(D34="",E34=""),"",MAX(0,MIN(IF(E34&lt;D34,E34+1,E34),1+6/24)-MAX(D34,22/24))+MAX(0,MIN(IF(E34&lt;D34,E34+1,E34),6/24)-D34))</f>
        <v/>
      </c>
      <c r="J34" s="11" t="str">
        <f aca="false">IF(AND(C34="○",G34&lt;&gt;""),G34,"")</f>
        <v/>
      </c>
      <c r="K34" s="9"/>
    </row>
    <row r="35" customFormat="false" ht="15" hidden="false" customHeight="false" outlineLevel="0" collapsed="false">
      <c r="A35" s="7" t="n">
        <f aca="false">IF(MONTH($B$4+26)=MONTH($B$4),$B$4+26,"")</f>
        <v>46322</v>
      </c>
      <c r="B35" s="8" t="str">
        <f aca="false">IF(A35="","",CHOOSE(WEEKDAY(A35),"일","월","화","수","목","금","토"))</f>
        <v>화</v>
      </c>
      <c r="C35" s="9" t="str">
        <f aca="false">IF(A35="","",IF(OR(WEEKDAY(A35)=1,WEEKDAY(A35)=7),"○",""))</f>
        <v/>
      </c>
      <c r="D35" s="10"/>
      <c r="E35" s="10"/>
      <c r="F35" s="9" t="str">
        <f aca="false">IF(OR(D35="",E35=""),"",$B$6)</f>
        <v/>
      </c>
      <c r="G35" s="11" t="str">
        <f aca="false">IF(OR(D35="",E35=""),"",MAX(0,IF(E35&lt;D35,E35+1,E35)-D35-F35/1440))</f>
        <v/>
      </c>
      <c r="H35" s="11" t="str">
        <f aca="false">IF(OR(G35="",C35="○"),"",MAX(0,G35-$B$5/24))</f>
        <v/>
      </c>
      <c r="I35" s="11" t="str">
        <f aca="false">IF(OR(D35="",E35=""),"",MAX(0,MIN(IF(E35&lt;D35,E35+1,E35),1+6/24)-MAX(D35,22/24))+MAX(0,MIN(IF(E35&lt;D35,E35+1,E35),6/24)-D35))</f>
        <v/>
      </c>
      <c r="J35" s="11" t="str">
        <f aca="false">IF(AND(C35="○",G35&lt;&gt;""),G35,"")</f>
        <v/>
      </c>
      <c r="K35" s="9"/>
    </row>
    <row r="36" customFormat="false" ht="15" hidden="false" customHeight="false" outlineLevel="0" collapsed="false">
      <c r="A36" s="7" t="n">
        <f aca="false">IF(MONTH($B$4+27)=MONTH($B$4),$B$4+27,"")</f>
        <v>46323</v>
      </c>
      <c r="B36" s="8" t="str">
        <f aca="false">IF(A36="","",CHOOSE(WEEKDAY(A36),"일","월","화","수","목","금","토"))</f>
        <v>수</v>
      </c>
      <c r="C36" s="9" t="str">
        <f aca="false">IF(A36="","",IF(OR(WEEKDAY(A36)=1,WEEKDAY(A36)=7),"○",""))</f>
        <v/>
      </c>
      <c r="D36" s="10"/>
      <c r="E36" s="10"/>
      <c r="F36" s="9" t="str">
        <f aca="false">IF(OR(D36="",E36=""),"",$B$6)</f>
        <v/>
      </c>
      <c r="G36" s="11" t="str">
        <f aca="false">IF(OR(D36="",E36=""),"",MAX(0,IF(E36&lt;D36,E36+1,E36)-D36-F36/1440))</f>
        <v/>
      </c>
      <c r="H36" s="11" t="str">
        <f aca="false">IF(OR(G36="",C36="○"),"",MAX(0,G36-$B$5/24))</f>
        <v/>
      </c>
      <c r="I36" s="11" t="str">
        <f aca="false">IF(OR(D36="",E36=""),"",MAX(0,MIN(IF(E36&lt;D36,E36+1,E36),1+6/24)-MAX(D36,22/24))+MAX(0,MIN(IF(E36&lt;D36,E36+1,E36),6/24)-D36))</f>
        <v/>
      </c>
      <c r="J36" s="11" t="str">
        <f aca="false">IF(AND(C36="○",G36&lt;&gt;""),G36,"")</f>
        <v/>
      </c>
      <c r="K36" s="9"/>
    </row>
    <row r="37" customFormat="false" ht="15" hidden="false" customHeight="false" outlineLevel="0" collapsed="false">
      <c r="A37" s="7" t="n">
        <f aca="false">IF(MONTH($B$4+28)=MONTH($B$4),$B$4+28,"")</f>
        <v>46324</v>
      </c>
      <c r="B37" s="8" t="str">
        <f aca="false">IF(A37="","",CHOOSE(WEEKDAY(A37),"일","월","화","수","목","금","토"))</f>
        <v>목</v>
      </c>
      <c r="C37" s="9" t="str">
        <f aca="false">IF(A37="","",IF(OR(WEEKDAY(A37)=1,WEEKDAY(A37)=7),"○",""))</f>
        <v/>
      </c>
      <c r="D37" s="10"/>
      <c r="E37" s="10"/>
      <c r="F37" s="9" t="str">
        <f aca="false">IF(OR(D37="",E37=""),"",$B$6)</f>
        <v/>
      </c>
      <c r="G37" s="11" t="str">
        <f aca="false">IF(OR(D37="",E37=""),"",MAX(0,IF(E37&lt;D37,E37+1,E37)-D37-F37/1440))</f>
        <v/>
      </c>
      <c r="H37" s="11" t="str">
        <f aca="false">IF(OR(G37="",C37="○"),"",MAX(0,G37-$B$5/24))</f>
        <v/>
      </c>
      <c r="I37" s="11" t="str">
        <f aca="false">IF(OR(D37="",E37=""),"",MAX(0,MIN(IF(E37&lt;D37,E37+1,E37),1+6/24)-MAX(D37,22/24))+MAX(0,MIN(IF(E37&lt;D37,E37+1,E37),6/24)-D37))</f>
        <v/>
      </c>
      <c r="J37" s="11" t="str">
        <f aca="false">IF(AND(C37="○",G37&lt;&gt;""),G37,"")</f>
        <v/>
      </c>
      <c r="K37" s="9"/>
    </row>
    <row r="38" customFormat="false" ht="15" hidden="false" customHeight="false" outlineLevel="0" collapsed="false">
      <c r="A38" s="7" t="n">
        <f aca="false">IF(MONTH($B$4+29)=MONTH($B$4),$B$4+29,"")</f>
        <v>46325</v>
      </c>
      <c r="B38" s="8" t="str">
        <f aca="false">IF(A38="","",CHOOSE(WEEKDAY(A38),"일","월","화","수","목","금","토"))</f>
        <v>금</v>
      </c>
      <c r="C38" s="9" t="str">
        <f aca="false">IF(A38="","",IF(OR(WEEKDAY(A38)=1,WEEKDAY(A38)=7),"○",""))</f>
        <v/>
      </c>
      <c r="D38" s="10"/>
      <c r="E38" s="10"/>
      <c r="F38" s="9" t="str">
        <f aca="false">IF(OR(D38="",E38=""),"",$B$6)</f>
        <v/>
      </c>
      <c r="G38" s="11" t="str">
        <f aca="false">IF(OR(D38="",E38=""),"",MAX(0,IF(E38&lt;D38,E38+1,E38)-D38-F38/1440))</f>
        <v/>
      </c>
      <c r="H38" s="11" t="str">
        <f aca="false">IF(OR(G38="",C38="○"),"",MAX(0,G38-$B$5/24))</f>
        <v/>
      </c>
      <c r="I38" s="11" t="str">
        <f aca="false">IF(OR(D38="",E38=""),"",MAX(0,MIN(IF(E38&lt;D38,E38+1,E38),1+6/24)-MAX(D38,22/24))+MAX(0,MIN(IF(E38&lt;D38,E38+1,E38),6/24)-D38))</f>
        <v/>
      </c>
      <c r="J38" s="11" t="str">
        <f aca="false">IF(AND(C38="○",G38&lt;&gt;""),G38,"")</f>
        <v/>
      </c>
      <c r="K38" s="9"/>
    </row>
    <row r="39" customFormat="false" ht="15" hidden="false" customHeight="false" outlineLevel="0" collapsed="false">
      <c r="A39" s="7" t="n">
        <f aca="false">IF(MONTH($B$4+30)=MONTH($B$4),$B$4+30,"")</f>
        <v>46326</v>
      </c>
      <c r="B39" s="8" t="str">
        <f aca="false">IF(A39="","",CHOOSE(WEEKDAY(A39),"일","월","화","수","목","금","토"))</f>
        <v>토</v>
      </c>
      <c r="C39" s="9" t="str">
        <f aca="false">IF(A39="","",IF(OR(WEEKDAY(A39)=1,WEEKDAY(A39)=7),"○",""))</f>
        <v>○</v>
      </c>
      <c r="D39" s="10"/>
      <c r="E39" s="10"/>
      <c r="F39" s="9" t="str">
        <f aca="false">IF(OR(D39="",E39=""),"",$B$6)</f>
        <v/>
      </c>
      <c r="G39" s="11" t="str">
        <f aca="false">IF(OR(D39="",E39=""),"",MAX(0,IF(E39&lt;D39,E39+1,E39)-D39-F39/1440))</f>
        <v/>
      </c>
      <c r="H39" s="11" t="str">
        <f aca="false">IF(OR(G39="",C39="○"),"",MAX(0,G39-$B$5/24))</f>
        <v/>
      </c>
      <c r="I39" s="11" t="str">
        <f aca="false">IF(OR(D39="",E39=""),"",MAX(0,MIN(IF(E39&lt;D39,E39+1,E39),1+6/24)-MAX(D39,22/24))+MAX(0,MIN(IF(E39&lt;D39,E39+1,E39),6/24)-D39))</f>
        <v/>
      </c>
      <c r="J39" s="11" t="str">
        <f aca="false">IF(AND(C39="○",G39&lt;&gt;""),G39,"")</f>
        <v/>
      </c>
      <c r="K39" s="9"/>
    </row>
    <row r="40" customFormat="false" ht="17.15" hidden="false" customHeight="false" outlineLevel="0" collapsed="false">
      <c r="A40" s="12" t="s">
        <v>23</v>
      </c>
      <c r="B40" s="13" t="str">
        <f aca="false">COUNT(G9:G39)&amp;"일 근무"</f>
        <v>1일 근무</v>
      </c>
      <c r="C40" s="13"/>
      <c r="D40" s="13"/>
      <c r="E40" s="13"/>
      <c r="F40" s="13"/>
      <c r="G40" s="14" t="n">
        <f aca="false">SUM(G9:G39)</f>
        <v>0.401388888888889</v>
      </c>
      <c r="H40" s="14" t="n">
        <f aca="false">SUM(H9:H39)</f>
        <v>0.0680555555555556</v>
      </c>
      <c r="I40" s="14" t="n">
        <f aca="false">SUM(I9:I39)</f>
        <v>0</v>
      </c>
      <c r="J40" s="14" t="n">
        <f aca="false">SUM(J9:J39)</f>
        <v>0</v>
      </c>
      <c r="K40" s="13"/>
    </row>
    <row r="42" customFormat="false" ht="15" hidden="false" customHeight="false" outlineLevel="0" collapsed="false">
      <c r="A42" s="2" t="s">
        <v>24</v>
      </c>
    </row>
    <row r="43" customFormat="false" ht="15" hidden="false" customHeight="false" outlineLevel="0" collapsed="false">
      <c r="A43" s="2" t="s">
        <v>25</v>
      </c>
    </row>
    <row r="44" customFormat="false" ht="15" hidden="false" customHeight="false" outlineLevel="0" collapsed="false">
      <c r="A44" s="2" t="s">
        <v>26</v>
      </c>
    </row>
    <row r="45" customFormat="false" ht="15" hidden="false" customHeight="false" outlineLevel="0" collapsed="false">
      <c r="A45" s="2" t="s">
        <v>27</v>
      </c>
    </row>
    <row r="46" customFormat="false" ht="15" hidden="false" customHeight="false" outlineLevel="0" collapsed="false">
      <c r="A46" s="2" t="s">
        <v>28</v>
      </c>
    </row>
    <row r="47" customFormat="false" ht="15" hidden="false" customHeight="false" outlineLevel="0" collapsed="false">
      <c r="A47" s="2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2026-10-14T23:05:20Z</dcterms:created>
  <dc:creator>openpyxl</dc:creator>
  <dc:description/>
  <dc:language>en-US</dc:language>
  <cp:lastModifiedBy/>
  <dcterms:modified xsi:type="dcterms:W3CDTF">2026-10-14T23:05:20Z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